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C:\Users\elspi\Dropbox\career_files\Grad_School\NREM601\"/>
    </mc:Choice>
  </mc:AlternateContent>
  <bookViews>
    <workbookView xWindow="0" yWindow="0" windowWidth="7668" windowHeight="3702"/>
  </bookViews>
  <sheets>
    <sheet name="Raw Data" sheetId="1" r:id="rId1"/>
    <sheet name="Counts &amp; Weight" sheetId="2" r:id="rId2"/>
    <sheet name="Figures" sheetId="3" r:id="rId3"/>
  </sheets>
  <calcPr calcId="171027"/>
</workbook>
</file>

<file path=xl/calcChain.xml><?xml version="1.0" encoding="utf-8"?>
<calcChain xmlns="http://schemas.openxmlformats.org/spreadsheetml/2006/main">
  <c r="B10" i="3" l="1"/>
  <c r="B9" i="3"/>
  <c r="B8" i="3"/>
  <c r="E38" i="1"/>
  <c r="E37" i="1"/>
  <c r="I34" i="1"/>
  <c r="H34" i="1" s="1"/>
  <c r="N34" i="1" s="1"/>
  <c r="J33" i="1"/>
  <c r="I33" i="1"/>
  <c r="H33" i="1" s="1"/>
  <c r="N33" i="1" s="1"/>
  <c r="I32" i="1"/>
  <c r="H32" i="1" s="1"/>
  <c r="N32" i="1" s="1"/>
  <c r="J31" i="1"/>
  <c r="I31" i="1"/>
  <c r="H31" i="1"/>
  <c r="N31" i="1" s="1"/>
  <c r="H30" i="1"/>
  <c r="N30" i="1" s="1"/>
  <c r="N29" i="1"/>
  <c r="H29" i="1"/>
  <c r="J28" i="1"/>
  <c r="H28" i="1" s="1"/>
  <c r="N28" i="1" s="1"/>
  <c r="J27" i="1"/>
  <c r="I27" i="1"/>
  <c r="H27" i="1"/>
  <c r="N27" i="1" s="1"/>
  <c r="N26" i="1"/>
  <c r="H26" i="1"/>
  <c r="H25" i="1"/>
  <c r="N25" i="1" s="1"/>
  <c r="N24" i="1"/>
  <c r="H24" i="1"/>
  <c r="H23" i="1"/>
  <c r="N23" i="1" s="1"/>
  <c r="N22" i="1"/>
  <c r="H22" i="1"/>
  <c r="H21" i="1"/>
  <c r="N21" i="1" s="1"/>
  <c r="N20" i="1"/>
  <c r="H20" i="1"/>
  <c r="H19" i="1"/>
  <c r="N19" i="1" s="1"/>
  <c r="N18" i="1"/>
  <c r="H18" i="1"/>
  <c r="H17" i="1"/>
  <c r="N17" i="1" s="1"/>
  <c r="I16" i="1"/>
  <c r="H16" i="1"/>
  <c r="N16" i="1" s="1"/>
  <c r="N15" i="1"/>
  <c r="N39" i="1" s="1"/>
  <c r="H15" i="1"/>
  <c r="I39" i="1" s="1"/>
  <c r="L14" i="1"/>
  <c r="K14" i="1"/>
  <c r="J14" i="1"/>
  <c r="H14" i="1" s="1"/>
  <c r="I14" i="1"/>
  <c r="N13" i="1"/>
  <c r="H13" i="1"/>
  <c r="I12" i="1"/>
  <c r="H12" i="1"/>
  <c r="N12" i="1" s="1"/>
  <c r="I11" i="1"/>
  <c r="H11" i="1"/>
  <c r="N11" i="1" s="1"/>
  <c r="N10" i="1"/>
  <c r="H10" i="1"/>
  <c r="J9" i="1"/>
  <c r="I9" i="1"/>
  <c r="H9" i="1"/>
  <c r="N9" i="1" s="1"/>
  <c r="H8" i="1"/>
  <c r="N8" i="1" s="1"/>
  <c r="N7" i="1"/>
  <c r="H7" i="1"/>
  <c r="I6" i="1"/>
  <c r="H6" i="1"/>
  <c r="N6" i="1" s="1"/>
  <c r="I5" i="1"/>
  <c r="H5" i="1"/>
  <c r="N5" i="1" s="1"/>
  <c r="N4" i="1"/>
  <c r="H4" i="1"/>
  <c r="H3" i="1"/>
  <c r="N3" i="1" s="1"/>
  <c r="H2" i="1"/>
  <c r="N2" i="1" s="1"/>
  <c r="I37" i="1" l="1"/>
  <c r="N14" i="1"/>
  <c r="N37" i="1"/>
  <c r="N38" i="1"/>
  <c r="I38" i="1"/>
</calcChain>
</file>

<file path=xl/comments1.xml><?xml version="1.0" encoding="utf-8"?>
<comments xmlns="http://schemas.openxmlformats.org/spreadsheetml/2006/main">
  <authors>
    <author>Paul Riley</author>
  </authors>
  <commentList>
    <comment ref="I5" authorId="0" shapeId="0">
      <text>
        <r>
          <rPr>
            <b/>
            <sz val="9"/>
            <color indexed="81"/>
            <rFont val="Tahoma"/>
            <charset val="1"/>
          </rPr>
          <t>Paul Riley:</t>
        </r>
        <r>
          <rPr>
            <sz val="9"/>
            <color indexed="81"/>
            <rFont val="Tahoma"/>
            <charset val="1"/>
          </rPr>
          <t xml:space="preserve">
Bathygobius</t>
        </r>
      </text>
    </comment>
    <comment ref="I6" authorId="0" shapeId="0">
      <text>
        <r>
          <rPr>
            <b/>
            <sz val="9"/>
            <color indexed="81"/>
            <rFont val="Tahoma"/>
            <charset val="1"/>
          </rPr>
          <t>Paul Riley:</t>
        </r>
        <r>
          <rPr>
            <sz val="9"/>
            <color indexed="81"/>
            <rFont val="Tahoma"/>
            <charset val="1"/>
          </rPr>
          <t xml:space="preserve">
bathygobius</t>
        </r>
      </text>
    </comment>
    <comment ref="I9" authorId="0" shapeId="0">
      <text>
        <r>
          <rPr>
            <b/>
            <sz val="9"/>
            <color indexed="81"/>
            <rFont val="Tahoma"/>
            <charset val="1"/>
          </rPr>
          <t>Paul Riley:</t>
        </r>
        <r>
          <rPr>
            <sz val="9"/>
            <color indexed="81"/>
            <rFont val="Tahoma"/>
            <charset val="1"/>
          </rPr>
          <t xml:space="preserve">
Thalassoma duperrey</t>
        </r>
      </text>
    </comment>
    <comment ref="J9" authorId="0" shapeId="0">
      <text>
        <r>
          <rPr>
            <b/>
            <sz val="9"/>
            <color indexed="81"/>
            <rFont val="Tahoma"/>
            <charset val="1"/>
          </rPr>
          <t>Paul Riley:</t>
        </r>
        <r>
          <rPr>
            <sz val="9"/>
            <color indexed="81"/>
            <rFont val="Tahoma"/>
            <charset val="1"/>
          </rPr>
          <t xml:space="preserve">
Diodon holocanthus</t>
        </r>
      </text>
    </comment>
    <comment ref="I11" authorId="0" shapeId="0">
      <text>
        <r>
          <rPr>
            <b/>
            <sz val="9"/>
            <color indexed="81"/>
            <rFont val="Tahoma"/>
            <charset val="1"/>
          </rPr>
          <t>Paul Riley:</t>
        </r>
        <r>
          <rPr>
            <sz val="9"/>
            <color indexed="81"/>
            <rFont val="Tahoma"/>
            <charset val="1"/>
          </rPr>
          <t xml:space="preserve">
Foa brachygramma</t>
        </r>
      </text>
    </comment>
    <comment ref="I12" authorId="0" shapeId="0">
      <text>
        <r>
          <rPr>
            <b/>
            <sz val="9"/>
            <color indexed="81"/>
            <rFont val="Tahoma"/>
            <charset val="1"/>
          </rPr>
          <t>Paul Riley:</t>
        </r>
        <r>
          <rPr>
            <sz val="9"/>
            <color indexed="81"/>
            <rFont val="Tahoma"/>
            <charset val="1"/>
          </rPr>
          <t xml:space="preserve">
Caranx melampygus</t>
        </r>
      </text>
    </comment>
    <comment ref="I14" authorId="0" shapeId="0">
      <text>
        <r>
          <rPr>
            <b/>
            <sz val="9"/>
            <color indexed="81"/>
            <rFont val="Tahoma"/>
            <charset val="1"/>
          </rPr>
          <t>Paul Riley:</t>
        </r>
        <r>
          <rPr>
            <sz val="9"/>
            <color indexed="81"/>
            <rFont val="Tahoma"/>
            <charset val="1"/>
          </rPr>
          <t xml:space="preserve">
Neomyxus leuciscus</t>
        </r>
      </text>
    </comment>
    <comment ref="J14" authorId="0" shapeId="0">
      <text>
        <r>
          <rPr>
            <b/>
            <sz val="9"/>
            <color indexed="81"/>
            <rFont val="Tahoma"/>
            <charset val="1"/>
          </rPr>
          <t>Paul Riley:</t>
        </r>
        <r>
          <rPr>
            <sz val="9"/>
            <color indexed="81"/>
            <rFont val="Tahoma"/>
            <charset val="1"/>
          </rPr>
          <t xml:space="preserve">
Kuhlia xenura</t>
        </r>
      </text>
    </comment>
    <comment ref="K14" authorId="0" shapeId="0">
      <text>
        <r>
          <rPr>
            <b/>
            <sz val="9"/>
            <color indexed="81"/>
            <rFont val="Tahoma"/>
            <charset val="1"/>
          </rPr>
          <t>Paul Riley:</t>
        </r>
        <r>
          <rPr>
            <sz val="9"/>
            <color indexed="81"/>
            <rFont val="Tahoma"/>
            <charset val="1"/>
          </rPr>
          <t xml:space="preserve">
Caranx melampygus</t>
        </r>
      </text>
    </comment>
    <comment ref="L14" authorId="0" shapeId="0">
      <text>
        <r>
          <rPr>
            <b/>
            <sz val="9"/>
            <color indexed="81"/>
            <rFont val="Tahoma"/>
            <charset val="1"/>
          </rPr>
          <t>Paul Riley:</t>
        </r>
        <r>
          <rPr>
            <sz val="9"/>
            <color indexed="81"/>
            <rFont val="Tahoma"/>
            <charset val="1"/>
          </rPr>
          <t xml:space="preserve">
Sphyraena barracuda</t>
        </r>
      </text>
    </comment>
    <comment ref="I16" authorId="0" shapeId="0">
      <text>
        <r>
          <rPr>
            <b/>
            <sz val="9"/>
            <color indexed="81"/>
            <rFont val="Tahoma"/>
            <charset val="1"/>
          </rPr>
          <t>Paul Riley:</t>
        </r>
        <r>
          <rPr>
            <sz val="9"/>
            <color indexed="81"/>
            <rFont val="Tahoma"/>
            <charset val="1"/>
          </rPr>
          <t xml:space="preserve">
No ID</t>
        </r>
      </text>
    </comment>
    <comment ref="I27" authorId="0" shapeId="0">
      <text>
        <r>
          <rPr>
            <b/>
            <sz val="9"/>
            <color indexed="81"/>
            <rFont val="Tahoma"/>
            <charset val="1"/>
          </rPr>
          <t>Paul Riley:</t>
        </r>
        <r>
          <rPr>
            <sz val="9"/>
            <color indexed="81"/>
            <rFont val="Tahoma"/>
            <charset val="1"/>
          </rPr>
          <t xml:space="preserve">
Sphyraena barracuda</t>
        </r>
      </text>
    </comment>
    <comment ref="J27" authorId="0" shapeId="0">
      <text>
        <r>
          <rPr>
            <b/>
            <sz val="9"/>
            <color indexed="81"/>
            <rFont val="Tahoma"/>
            <charset val="1"/>
          </rPr>
          <t>Paul Riley:</t>
        </r>
        <r>
          <rPr>
            <sz val="9"/>
            <color indexed="81"/>
            <rFont val="Tahoma"/>
            <charset val="1"/>
          </rPr>
          <t xml:space="preserve">
Neomyxus leuciscus</t>
        </r>
      </text>
    </comment>
    <comment ref="J28" authorId="0" shapeId="0">
      <text>
        <r>
          <rPr>
            <b/>
            <sz val="9"/>
            <color indexed="81"/>
            <rFont val="Tahoma"/>
            <charset val="1"/>
          </rPr>
          <t>Paul Riley:</t>
        </r>
        <r>
          <rPr>
            <sz val="9"/>
            <color indexed="81"/>
            <rFont val="Tahoma"/>
            <charset val="1"/>
          </rPr>
          <t xml:space="preserve">
Neomyxus leuciscus</t>
        </r>
      </text>
    </comment>
    <comment ref="I31" authorId="0" shapeId="0">
      <text>
        <r>
          <rPr>
            <b/>
            <sz val="9"/>
            <color indexed="81"/>
            <rFont val="Tahoma"/>
            <charset val="1"/>
          </rPr>
          <t>Paul Riley:</t>
        </r>
        <r>
          <rPr>
            <sz val="9"/>
            <color indexed="81"/>
            <rFont val="Tahoma"/>
            <charset val="1"/>
          </rPr>
          <t xml:space="preserve">
Sargocentron</t>
        </r>
      </text>
    </comment>
    <comment ref="J31" authorId="0" shapeId="0">
      <text>
        <r>
          <rPr>
            <b/>
            <sz val="9"/>
            <color indexed="81"/>
            <rFont val="Tahoma"/>
            <charset val="1"/>
          </rPr>
          <t>Paul Riley:</t>
        </r>
        <r>
          <rPr>
            <sz val="9"/>
            <color indexed="81"/>
            <rFont val="Tahoma"/>
            <charset val="1"/>
          </rPr>
          <t xml:space="preserve">
Foa brachygramma</t>
        </r>
      </text>
    </comment>
    <comment ref="I32" authorId="0" shapeId="0">
      <text>
        <r>
          <rPr>
            <b/>
            <sz val="9"/>
            <color indexed="81"/>
            <rFont val="Tahoma"/>
            <charset val="1"/>
          </rPr>
          <t>Paul Riley:</t>
        </r>
        <r>
          <rPr>
            <sz val="9"/>
            <color indexed="81"/>
            <rFont val="Tahoma"/>
            <charset val="1"/>
          </rPr>
          <t xml:space="preserve">
Sargocentron</t>
        </r>
      </text>
    </comment>
    <comment ref="I33" authorId="0" shapeId="0">
      <text>
        <r>
          <rPr>
            <b/>
            <sz val="9"/>
            <color indexed="81"/>
            <rFont val="Tahoma"/>
            <charset val="1"/>
          </rPr>
          <t>Paul Riley:</t>
        </r>
        <r>
          <rPr>
            <sz val="9"/>
            <color indexed="81"/>
            <rFont val="Tahoma"/>
            <charset val="1"/>
          </rPr>
          <t xml:space="preserve">
Mulloidicthys vanicolensis</t>
        </r>
      </text>
    </comment>
    <comment ref="J33" authorId="0" shapeId="0">
      <text>
        <r>
          <rPr>
            <b/>
            <sz val="9"/>
            <color indexed="81"/>
            <rFont val="Tahoma"/>
            <charset val="1"/>
          </rPr>
          <t>Paul Riley:</t>
        </r>
        <r>
          <rPr>
            <sz val="9"/>
            <color indexed="81"/>
            <rFont val="Tahoma"/>
            <charset val="1"/>
          </rPr>
          <t xml:space="preserve">
Synodus</t>
        </r>
      </text>
    </comment>
    <comment ref="I34" authorId="0" shapeId="0">
      <text>
        <r>
          <rPr>
            <b/>
            <sz val="9"/>
            <color indexed="81"/>
            <rFont val="Tahoma"/>
            <charset val="1"/>
          </rPr>
          <t>Paul Riley:</t>
        </r>
        <r>
          <rPr>
            <sz val="9"/>
            <color indexed="81"/>
            <rFont val="Tahoma"/>
            <charset val="1"/>
          </rPr>
          <t xml:space="preserve">
Stolephorus purpureus</t>
        </r>
      </text>
    </comment>
  </commentList>
</comments>
</file>

<file path=xl/sharedStrings.xml><?xml version="1.0" encoding="utf-8"?>
<sst xmlns="http://schemas.openxmlformats.org/spreadsheetml/2006/main" count="161" uniqueCount="97">
  <si>
    <t>Site</t>
  </si>
  <si>
    <t>Description</t>
  </si>
  <si>
    <t>Total Fish Weight (grams)</t>
  </si>
  <si>
    <t>Invert Counts</t>
  </si>
  <si>
    <t>Fish Counts</t>
  </si>
  <si>
    <t>Percent cover</t>
  </si>
  <si>
    <t xml:space="preserve">Inverts </t>
  </si>
  <si>
    <t>Fish</t>
  </si>
  <si>
    <t>Invert description</t>
  </si>
  <si>
    <t>Fish Description (Total length)</t>
  </si>
  <si>
    <t>Total Weight (grams)</t>
  </si>
  <si>
    <t>Species 1</t>
  </si>
  <si>
    <t>Species 2</t>
  </si>
  <si>
    <t>Species 3</t>
  </si>
  <si>
    <t>Species 4</t>
  </si>
  <si>
    <t>Species 5</t>
  </si>
  <si>
    <t>g/m^2</t>
  </si>
  <si>
    <t>Huki</t>
  </si>
  <si>
    <t xml:space="preserve">50 sand, 35 Acanthophora, 5 Gracilaria sal, 10 caulerpa sert, 2 avrainvillea </t>
  </si>
  <si>
    <t xml:space="preserve">Huki </t>
  </si>
  <si>
    <t>25 sand, 65 brown unknown, 8 Gracilaria sal, 10 acanthophora, 40 avrainvillea, 2 unknown lobed, 2 Dictyosphaeria</t>
  </si>
  <si>
    <t>cucumber</t>
  </si>
  <si>
    <t>35 acanthophora, 40 brown unknown, 20 Gracilaria sal, 15 avrainvillea</t>
  </si>
  <si>
    <t>20 sand, 50 caulerpa, 30 acanthophora, 5 lipoa-like, 20 avrainvillea</t>
  </si>
  <si>
    <t>2 bathygobius (tentative; 2 in., 2in.)</t>
  </si>
  <si>
    <t>No Huki</t>
  </si>
  <si>
    <t>8005.335 (water depth = 56 cm)</t>
  </si>
  <si>
    <t>50 sand, 40 caulerpa sert, 5 Gracilaria sal, 10 acanthophora</t>
  </si>
  <si>
    <t xml:space="preserve">1 bathygobius (tentative; 0.75 in.) </t>
  </si>
  <si>
    <t>30 sand, 25 caulerpa, 15 Gracilaria sal, 15 brown unknown, 5 native Gracilaria, 15 avrainvillea</t>
  </si>
  <si>
    <t>stomatopod</t>
  </si>
  <si>
    <t>Huki night</t>
  </si>
  <si>
    <t>No Huki night</t>
  </si>
  <si>
    <t>2820-3064;4/14/17</t>
  </si>
  <si>
    <t>shoreline</t>
  </si>
  <si>
    <t>3060-; 4/14/17</t>
  </si>
  <si>
    <t xml:space="preserve">shoreline </t>
  </si>
  <si>
    <t>25 sand, 45 gracilaria sal, 30 avrainvillea, 15 native brown</t>
  </si>
  <si>
    <t>50 sand, 5 acanthophora, 5 caulerpa, 10 gracilaria sal, 40 avrainvillea, 20 brown native</t>
  </si>
  <si>
    <t>1 Thalassoma duperrey (4 in.), 1 Diodon holocanthus (13 in.)</t>
  </si>
  <si>
    <t>Shoreline</t>
  </si>
  <si>
    <t>25 sand, 45 gracilaria sal, 30 mudweed, 15 native brown</t>
  </si>
  <si>
    <t>20 sand, 45 gracilaria sal, 28 avrainvillea, 15 native brown</t>
  </si>
  <si>
    <t>1 foa brachygramma (1 in.)</t>
  </si>
  <si>
    <t>82 sand, 15 native light brown, 3 acanthophora</t>
  </si>
  <si>
    <t>1 Caranx melampygus (6 in.)</t>
  </si>
  <si>
    <t>53 sand, 5 acanthophora, 15 gracilaria sal, 15 avrainvillea, 12 native brown</t>
  </si>
  <si>
    <t>anemone colony</t>
  </si>
  <si>
    <t>200 Neomyxus leuciscus 5in, 20 Kuhlia xenura 1in., 2 Caranx melampygus 4in., 2 Sphyraena barracuda (8in., 6in.)</t>
  </si>
  <si>
    <t>88 sand, 12 native brown</t>
  </si>
  <si>
    <t>95 sand, 3 rubble, 2 native brown</t>
  </si>
  <si>
    <t>2 small unidentified fishes (~2 in.)</t>
  </si>
  <si>
    <t>85 sand, 10 rubble, 5 native limu</t>
  </si>
  <si>
    <t>96 sand, 4 native limu</t>
  </si>
  <si>
    <t>12 sand, 3 acanthophora, 30 gracilaria sal, 50 avrainvillea</t>
  </si>
  <si>
    <t>97 sand, 3 native limu</t>
  </si>
  <si>
    <t>90 sand, 10 native brown</t>
  </si>
  <si>
    <t>75 sand, 12 rubble, 7 native dark green, 2 native light green, 5 avrainvillea</t>
  </si>
  <si>
    <t>50 sand, 20 rubble, 20 brown native, 10 avrainvillea</t>
  </si>
  <si>
    <t>100 sand</t>
  </si>
  <si>
    <t>97 sand, 3 native brown</t>
  </si>
  <si>
    <t>94 sand, 5 caulerpa, 1 native brown</t>
  </si>
  <si>
    <t>shrimp</t>
  </si>
  <si>
    <t>3060-</t>
  </si>
  <si>
    <t>Night Surveys</t>
  </si>
  <si>
    <t>Transects (30 m)</t>
  </si>
  <si>
    <t>59 sand, 40 avrainvillea, 1 caulerpa</t>
  </si>
  <si>
    <t>2 Sargocentron spp.(used spiniforma for l-w) (~5 in.), 2 Foa brachygramma (&lt;1 in.)</t>
  </si>
  <si>
    <t>95 sand, 5 native limu</t>
  </si>
  <si>
    <t>1 Sargocentron spp. (4 in.)</t>
  </si>
  <si>
    <t>50 sand, 35 native, 20 gorilla</t>
  </si>
  <si>
    <t>1 Mulloidicthys vanicolensis (7 in.), 1 Synodus spp. (6 in.)</t>
  </si>
  <si>
    <t>98 sand, 2 native limu</t>
  </si>
  <si>
    <t>1 Stolephorus purpureus (1 in.)</t>
  </si>
  <si>
    <t>Length-weight resources:</t>
  </si>
  <si>
    <t>http://onlinelibrary.wiley.com/doi/10.1111/jai.12957/full</t>
  </si>
  <si>
    <t>total fish</t>
  </si>
  <si>
    <t>total biomass</t>
  </si>
  <si>
    <t>average</t>
  </si>
  <si>
    <t>http://www.fishbase.org/search.php</t>
  </si>
  <si>
    <t>huki fish</t>
  </si>
  <si>
    <t>huki mass</t>
  </si>
  <si>
    <t>avg huki</t>
  </si>
  <si>
    <t>non-huki fish</t>
  </si>
  <si>
    <t>no huki mass</t>
  </si>
  <si>
    <t>avg nohuki</t>
  </si>
  <si>
    <t>Average biomass (g/m^2)</t>
  </si>
  <si>
    <t>Fish Counted</t>
  </si>
  <si>
    <t>Day</t>
  </si>
  <si>
    <t>Total</t>
  </si>
  <si>
    <t xml:space="preserve">Night </t>
  </si>
  <si>
    <t>Invasive Algae</t>
  </si>
  <si>
    <t>Sandy Bottom</t>
  </si>
  <si>
    <t xml:space="preserve">Table 1. </t>
  </si>
  <si>
    <t xml:space="preserve">Average biomass of fish in each area and fish counted in those areas. During the day, 10mx10m plots were used for standing counts of fish in each plot corresponding to plots where MM pulled algae. During the night, 30m transects were conducted across algae dominated areas, called the problem area by MM, and outside this area in the sandy patch. All data was recorded in the Paiko area of Maunalua Bay.  </t>
  </si>
  <si>
    <t>1 barracuda (10 in.), 50 uouoa (~4-6 in.)</t>
  </si>
  <si>
    <t>20 uouoa (~4-6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</si>
</sst>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m/d/yy"/>
  </numFmts>
  <fonts count="9" x14ac:knownFonts="1">
    <font>
      <sz val="10"/>
      <color rgb="FF000000"/>
      <name val="Arial"/>
    </font>
    <font>
      <sz val="10"/>
      <name val="Arial"/>
    </font>
    <font>
      <sz val="10"/>
      <name val="Arial"/>
    </font>
    <font>
      <sz val="11"/>
      <name val="Arial"/>
    </font>
    <font>
      <u/>
      <sz val="10"/>
      <color rgb="FF0000FF"/>
      <name val="Arial"/>
    </font>
    <font>
      <b/>
      <sz val="10"/>
      <name val="Arial"/>
    </font>
    <font>
      <b/>
      <sz val="10"/>
      <color rgb="FFFFFFFF"/>
      <name val="Arial"/>
    </font>
    <font>
      <sz val="9"/>
      <color indexed="81"/>
      <name val="Tahoma"/>
      <charset val="1"/>
    </font>
    <font>
      <b/>
      <sz val="9"/>
      <color indexed="81"/>
      <name val="Tahoma"/>
      <charset val="1"/>
    </font>
  </fonts>
  <fills count="7">
    <fill>
      <patternFill patternType="none"/>
    </fill>
    <fill>
      <patternFill patternType="gray125"/>
    </fill>
    <fill>
      <patternFill patternType="solid">
        <fgColor rgb="FFFFFF00"/>
        <bgColor rgb="FFFFFF00"/>
      </patternFill>
    </fill>
    <fill>
      <patternFill patternType="solid">
        <fgColor rgb="FF1C4587"/>
        <bgColor rgb="FF1C4587"/>
      </patternFill>
    </fill>
    <fill>
      <patternFill patternType="solid">
        <fgColor theme="4" tint="0.59999389629810485"/>
        <bgColor indexed="64"/>
      </patternFill>
    </fill>
    <fill>
      <patternFill patternType="solid">
        <fgColor theme="9" tint="0.79998168889431442"/>
        <bgColor indexed="64"/>
      </patternFill>
    </fill>
    <fill>
      <patternFill patternType="solid">
        <fgColor theme="7" tint="0.59999389629810485"/>
        <bgColor indexed="64"/>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49">
    <xf numFmtId="0" fontId="0" fillId="0" borderId="0" xfId="0" applyFont="1" applyAlignment="1"/>
    <xf numFmtId="0" fontId="1" fillId="0" borderId="0" xfId="0" applyFont="1" applyAlignment="1"/>
    <xf numFmtId="0" fontId="1" fillId="0" borderId="0" xfId="0" applyFont="1" applyAlignment="1">
      <alignment horizontal="center"/>
    </xf>
    <xf numFmtId="2" fontId="1" fillId="0" borderId="0" xfId="0" applyNumberFormat="1" applyFont="1"/>
    <xf numFmtId="164" fontId="1" fillId="0" borderId="0" xfId="0" applyNumberFormat="1" applyFont="1" applyAlignment="1">
      <alignment horizontal="center"/>
    </xf>
    <xf numFmtId="164" fontId="0" fillId="0" borderId="0" xfId="0" applyNumberFormat="1" applyFont="1" applyAlignment="1">
      <alignment horizontal="center" vertical="top" wrapText="1"/>
    </xf>
    <xf numFmtId="164" fontId="0" fillId="0" borderId="0" xfId="0" applyNumberFormat="1" applyFont="1" applyAlignment="1">
      <alignment horizontal="center" vertical="top"/>
    </xf>
    <xf numFmtId="164" fontId="0" fillId="0" borderId="0" xfId="0" applyNumberFormat="1" applyFont="1" applyAlignment="1">
      <alignment horizontal="center" vertical="top" wrapText="1"/>
    </xf>
    <xf numFmtId="164" fontId="2" fillId="0" borderId="0" xfId="0" applyNumberFormat="1" applyFont="1" applyAlignment="1">
      <alignment horizontal="center" vertical="top" wrapText="1"/>
    </xf>
    <xf numFmtId="164" fontId="0" fillId="0" borderId="0" xfId="0" applyNumberFormat="1" applyFont="1" applyAlignment="1">
      <alignment horizontal="center" vertical="top"/>
    </xf>
    <xf numFmtId="165" fontId="1" fillId="0" borderId="0" xfId="0" applyNumberFormat="1" applyFont="1" applyAlignment="1">
      <alignment horizontal="center"/>
    </xf>
    <xf numFmtId="0" fontId="4" fillId="0" borderId="0" xfId="0" applyFont="1" applyAlignment="1"/>
    <xf numFmtId="0" fontId="1" fillId="0" borderId="1" xfId="0" applyFont="1" applyBorder="1"/>
    <xf numFmtId="0" fontId="5" fillId="0" borderId="1" xfId="0" applyFont="1" applyBorder="1" applyAlignment="1"/>
    <xf numFmtId="0" fontId="5" fillId="2" borderId="2" xfId="0" applyFont="1" applyFill="1" applyBorder="1" applyAlignment="1">
      <alignment horizontal="center"/>
    </xf>
    <xf numFmtId="0" fontId="1" fillId="0" borderId="3" xfId="0" applyFont="1" applyBorder="1" applyAlignment="1">
      <alignment horizontal="center"/>
    </xf>
    <xf numFmtId="2" fontId="1" fillId="0" borderId="3" xfId="0" applyNumberFormat="1" applyFont="1" applyBorder="1" applyAlignment="1">
      <alignment horizontal="center"/>
    </xf>
    <xf numFmtId="0" fontId="6" fillId="3" borderId="4" xfId="0" applyFont="1" applyFill="1" applyBorder="1" applyAlignment="1">
      <alignment horizontal="center"/>
    </xf>
    <xf numFmtId="2" fontId="1" fillId="0" borderId="5" xfId="0" applyNumberFormat="1" applyFont="1" applyBorder="1" applyAlignment="1">
      <alignment horizontal="center"/>
    </xf>
    <xf numFmtId="0" fontId="1" fillId="0" borderId="1" xfId="0" applyFont="1" applyBorder="1" applyAlignment="1">
      <alignment horizontal="center"/>
    </xf>
    <xf numFmtId="0" fontId="1" fillId="0" borderId="6" xfId="0" applyFont="1" applyBorder="1" applyAlignment="1">
      <alignment horizontal="center"/>
    </xf>
    <xf numFmtId="2" fontId="1" fillId="0" borderId="6" xfId="0" applyNumberFormat="1" applyFont="1" applyBorder="1" applyAlignment="1">
      <alignment horizontal="center"/>
    </xf>
    <xf numFmtId="0" fontId="0" fillId="0" borderId="7" xfId="0" applyFont="1" applyBorder="1" applyAlignment="1">
      <alignment horizontal="center" wrapText="1"/>
    </xf>
    <xf numFmtId="0" fontId="1" fillId="4" borderId="0" xfId="0" applyFont="1" applyFill="1" applyAlignment="1"/>
    <xf numFmtId="0" fontId="0" fillId="4" borderId="0" xfId="0" applyFont="1" applyFill="1" applyAlignment="1"/>
    <xf numFmtId="164" fontId="1" fillId="4" borderId="0" xfId="0" applyNumberFormat="1" applyFont="1" applyFill="1" applyAlignment="1"/>
    <xf numFmtId="0" fontId="2" fillId="4" borderId="0" xfId="0" applyFont="1" applyFill="1" applyAlignment="1"/>
    <xf numFmtId="164" fontId="2" fillId="4" borderId="0" xfId="0" applyNumberFormat="1" applyFont="1" applyFill="1" applyAlignment="1">
      <alignment horizontal="center" vertical="top" wrapText="1"/>
    </xf>
    <xf numFmtId="0" fontId="1" fillId="4" borderId="0" xfId="0" applyFont="1" applyFill="1" applyAlignment="1">
      <alignment vertical="center"/>
    </xf>
    <xf numFmtId="164" fontId="0" fillId="5" borderId="0" xfId="0" applyNumberFormat="1" applyFont="1" applyFill="1" applyAlignment="1">
      <alignment horizontal="center" vertical="top" wrapText="1"/>
    </xf>
    <xf numFmtId="0" fontId="1" fillId="5" borderId="0" xfId="0" applyFont="1" applyFill="1" applyAlignment="1"/>
    <xf numFmtId="164" fontId="2" fillId="5" borderId="0" xfId="0" applyNumberFormat="1" applyFont="1" applyFill="1" applyAlignment="1">
      <alignment horizontal="center" vertical="top" wrapText="1"/>
    </xf>
    <xf numFmtId="0" fontId="0" fillId="5" borderId="0" xfId="0" applyFont="1" applyFill="1" applyAlignment="1"/>
    <xf numFmtId="164" fontId="0" fillId="5" borderId="0" xfId="0" applyNumberFormat="1" applyFont="1" applyFill="1" applyAlignment="1">
      <alignment horizontal="right" vertical="top"/>
    </xf>
    <xf numFmtId="0" fontId="2" fillId="5" borderId="0" xfId="0" applyFont="1" applyFill="1" applyAlignment="1"/>
    <xf numFmtId="0" fontId="1" fillId="6" borderId="0" xfId="0" applyFont="1" applyFill="1" applyAlignment="1"/>
    <xf numFmtId="165" fontId="1" fillId="6" borderId="0" xfId="0" applyNumberFormat="1" applyFont="1" applyFill="1" applyAlignment="1"/>
    <xf numFmtId="0" fontId="0" fillId="6" borderId="0" xfId="0" applyFont="1" applyFill="1" applyAlignment="1"/>
    <xf numFmtId="0" fontId="3" fillId="6" borderId="0" xfId="0" applyFont="1" applyFill="1" applyAlignment="1"/>
    <xf numFmtId="0" fontId="1" fillId="0" borderId="8" xfId="0" applyFont="1" applyBorder="1" applyAlignment="1"/>
    <xf numFmtId="2" fontId="1" fillId="4" borderId="9" xfId="0" applyNumberFormat="1" applyFont="1" applyFill="1" applyBorder="1"/>
    <xf numFmtId="2" fontId="1" fillId="6" borderId="9" xfId="0" applyNumberFormat="1" applyFont="1" applyFill="1" applyBorder="1"/>
    <xf numFmtId="2" fontId="1" fillId="5" borderId="9" xfId="0" applyNumberFormat="1" applyFont="1" applyFill="1" applyBorder="1"/>
    <xf numFmtId="2" fontId="1" fillId="0" borderId="9" xfId="0" applyNumberFormat="1" applyFont="1" applyBorder="1"/>
    <xf numFmtId="0" fontId="0" fillId="0" borderId="9" xfId="0" applyFont="1" applyBorder="1" applyAlignment="1"/>
    <xf numFmtId="0" fontId="1" fillId="0" borderId="9" xfId="0" applyFont="1" applyBorder="1" applyAlignment="1"/>
    <xf numFmtId="0" fontId="0" fillId="4" borderId="9" xfId="0" applyFont="1" applyFill="1" applyBorder="1" applyAlignment="1"/>
    <xf numFmtId="0" fontId="0" fillId="6" borderId="9" xfId="0" applyFont="1" applyFill="1" applyBorder="1" applyAlignment="1"/>
    <xf numFmtId="0" fontId="0" fillId="5" borderId="9"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fishbase.org/search.php" TargetMode="External"/><Relationship Id="rId1" Type="http://schemas.openxmlformats.org/officeDocument/2006/relationships/hyperlink" Target="http://onlinelibrary.wiley.com/doi/10.1111/jai.12957/ful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1"/>
  <sheetViews>
    <sheetView tabSelected="1" workbookViewId="0">
      <selection activeCell="M20" sqref="M20"/>
    </sheetView>
  </sheetViews>
  <sheetFormatPr defaultColWidth="14.44140625" defaultRowHeight="15.75" customHeight="1" x14ac:dyDescent="0.4"/>
  <cols>
    <col min="3" max="3" width="95" customWidth="1"/>
    <col min="6" max="6" width="15.27734375" customWidth="1"/>
    <col min="7" max="7" width="96" customWidth="1"/>
    <col min="8" max="8" width="12.109375" style="44" customWidth="1"/>
    <col min="9" max="9" width="24" customWidth="1"/>
    <col min="10" max="10" width="13.71875" customWidth="1"/>
    <col min="11" max="11" width="12.109375" customWidth="1"/>
    <col min="14" max="14" width="14.44140625" style="44"/>
  </cols>
  <sheetData>
    <row r="1" spans="1:14" ht="12.3" x14ac:dyDescent="0.4">
      <c r="A1" s="1" t="s">
        <v>0</v>
      </c>
      <c r="B1" s="1" t="s">
        <v>1</v>
      </c>
      <c r="C1" s="1" t="s">
        <v>5</v>
      </c>
      <c r="D1" s="1" t="s">
        <v>6</v>
      </c>
      <c r="E1" s="1" t="s">
        <v>7</v>
      </c>
      <c r="F1" s="1" t="s">
        <v>8</v>
      </c>
      <c r="G1" s="1" t="s">
        <v>9</v>
      </c>
      <c r="H1" s="39" t="s">
        <v>10</v>
      </c>
      <c r="I1" s="1" t="s">
        <v>11</v>
      </c>
      <c r="J1" s="1" t="s">
        <v>12</v>
      </c>
      <c r="K1" s="1" t="s">
        <v>13</v>
      </c>
      <c r="L1" s="1" t="s">
        <v>14</v>
      </c>
      <c r="M1" s="1" t="s">
        <v>15</v>
      </c>
      <c r="N1" s="39" t="s">
        <v>16</v>
      </c>
    </row>
    <row r="2" spans="1:14" s="24" customFormat="1" ht="12.3" x14ac:dyDescent="0.4">
      <c r="A2" s="23">
        <v>8122.2924999999996</v>
      </c>
      <c r="B2" s="23" t="s">
        <v>17</v>
      </c>
      <c r="C2" s="23" t="s">
        <v>18</v>
      </c>
      <c r="D2" s="23">
        <v>0</v>
      </c>
      <c r="E2" s="23">
        <v>0</v>
      </c>
      <c r="H2" s="40">
        <f t="shared" ref="H2:H34" si="0">SUM(I2:M2)</f>
        <v>0</v>
      </c>
      <c r="N2" s="46">
        <f t="shared" ref="N2:N30" si="1">H2/100</f>
        <v>0</v>
      </c>
    </row>
    <row r="3" spans="1:14" s="24" customFormat="1" ht="12.3" x14ac:dyDescent="0.4">
      <c r="A3" s="23">
        <v>8122.2896000000001</v>
      </c>
      <c r="B3" s="23" t="s">
        <v>17</v>
      </c>
      <c r="C3" s="23" t="s">
        <v>20</v>
      </c>
      <c r="D3" s="23">
        <v>1</v>
      </c>
      <c r="E3" s="23">
        <v>0</v>
      </c>
      <c r="F3" s="23" t="s">
        <v>21</v>
      </c>
      <c r="H3" s="40">
        <f t="shared" si="0"/>
        <v>0</v>
      </c>
      <c r="N3" s="46">
        <f t="shared" si="1"/>
        <v>0</v>
      </c>
    </row>
    <row r="4" spans="1:14" s="24" customFormat="1" ht="12.3" x14ac:dyDescent="0.4">
      <c r="A4" s="23">
        <v>8095.2906000000003</v>
      </c>
      <c r="B4" s="23" t="s">
        <v>19</v>
      </c>
      <c r="C4" s="23" t="s">
        <v>22</v>
      </c>
      <c r="D4" s="23">
        <v>0</v>
      </c>
      <c r="E4" s="23">
        <v>0</v>
      </c>
      <c r="H4" s="40">
        <f t="shared" si="0"/>
        <v>0</v>
      </c>
      <c r="N4" s="46">
        <f t="shared" si="1"/>
        <v>0</v>
      </c>
    </row>
    <row r="5" spans="1:14" s="24" customFormat="1" ht="12.3" x14ac:dyDescent="0.4">
      <c r="A5" s="23">
        <v>8086.2924999999996</v>
      </c>
      <c r="B5" s="23" t="s">
        <v>17</v>
      </c>
      <c r="C5" s="23" t="s">
        <v>23</v>
      </c>
      <c r="D5" s="23">
        <v>0</v>
      </c>
      <c r="E5" s="23">
        <v>2</v>
      </c>
      <c r="G5" s="23" t="s">
        <v>24</v>
      </c>
      <c r="H5" s="40">
        <f t="shared" si="0"/>
        <v>8.0024878516631812</v>
      </c>
      <c r="I5" s="24">
        <f>((0.0241/2+0.0295/2)*(2*2.54)^((2.99+3.17)/2))*2</f>
        <v>8.0024878516631812</v>
      </c>
      <c r="N5" s="46">
        <f t="shared" si="1"/>
        <v>8.0024878516631814E-2</v>
      </c>
    </row>
    <row r="6" spans="1:14" s="24" customFormat="1" ht="12.3" x14ac:dyDescent="0.4">
      <c r="A6" s="23">
        <v>8104.3031000000001</v>
      </c>
      <c r="B6" s="23" t="s">
        <v>17</v>
      </c>
      <c r="C6" s="23" t="s">
        <v>27</v>
      </c>
      <c r="D6" s="23">
        <v>0</v>
      </c>
      <c r="E6" s="23">
        <v>1</v>
      </c>
      <c r="G6" s="23" t="s">
        <v>28</v>
      </c>
      <c r="H6" s="40">
        <f t="shared" si="0"/>
        <v>0.19507936464444525</v>
      </c>
      <c r="I6" s="24">
        <f>(0.0241/2+0.0295/2)*(0.75*2.54)^((2.99+3.17)/2)</f>
        <v>0.19507936464444525</v>
      </c>
      <c r="N6" s="46">
        <f t="shared" si="1"/>
        <v>1.9507936464444526E-3</v>
      </c>
    </row>
    <row r="7" spans="1:14" s="24" customFormat="1" ht="12.3" x14ac:dyDescent="0.4">
      <c r="A7" s="23">
        <v>8104.3041000000003</v>
      </c>
      <c r="B7" s="23" t="s">
        <v>17</v>
      </c>
      <c r="C7" s="23" t="s">
        <v>29</v>
      </c>
      <c r="D7" s="23">
        <v>1</v>
      </c>
      <c r="E7" s="23">
        <v>0</v>
      </c>
      <c r="F7" s="23" t="s">
        <v>30</v>
      </c>
      <c r="H7" s="40">
        <f t="shared" si="0"/>
        <v>0</v>
      </c>
      <c r="L7" s="23"/>
      <c r="N7" s="46">
        <f t="shared" si="1"/>
        <v>0</v>
      </c>
    </row>
    <row r="8" spans="1:14" s="24" customFormat="1" ht="12.3" x14ac:dyDescent="0.4">
      <c r="A8" s="25">
        <v>8122.3050000000003</v>
      </c>
      <c r="B8" s="23" t="s">
        <v>17</v>
      </c>
      <c r="C8" s="23" t="s">
        <v>37</v>
      </c>
      <c r="D8" s="23">
        <v>0</v>
      </c>
      <c r="E8" s="23">
        <v>0</v>
      </c>
      <c r="H8" s="40">
        <f t="shared" si="0"/>
        <v>0</v>
      </c>
      <c r="N8" s="46">
        <f t="shared" si="1"/>
        <v>0</v>
      </c>
    </row>
    <row r="9" spans="1:14" s="24" customFormat="1" ht="12.3" x14ac:dyDescent="0.4">
      <c r="A9" s="23">
        <v>8104.3020999999999</v>
      </c>
      <c r="B9" s="23" t="s">
        <v>17</v>
      </c>
      <c r="C9" s="26" t="s">
        <v>38</v>
      </c>
      <c r="D9" s="23">
        <v>0</v>
      </c>
      <c r="E9" s="23">
        <v>2</v>
      </c>
      <c r="G9" s="23" t="s">
        <v>39</v>
      </c>
      <c r="H9" s="40">
        <f t="shared" si="0"/>
        <v>1187.3065985668597</v>
      </c>
      <c r="I9" s="24">
        <f>0.0155*(4*2.54)^2.89</f>
        <v>12.596634092538084</v>
      </c>
      <c r="J9" s="24">
        <f>0.119*(13*2.54)^2.63</f>
        <v>1174.7099644743216</v>
      </c>
      <c r="N9" s="46">
        <f t="shared" si="1"/>
        <v>11.873065985668598</v>
      </c>
    </row>
    <row r="10" spans="1:14" s="24" customFormat="1" ht="12.3" x14ac:dyDescent="0.4">
      <c r="A10" s="25">
        <v>8095.3050000000003</v>
      </c>
      <c r="B10" s="23" t="s">
        <v>17</v>
      </c>
      <c r="C10" s="26" t="s">
        <v>41</v>
      </c>
      <c r="D10" s="23">
        <v>0</v>
      </c>
      <c r="E10" s="23">
        <v>0</v>
      </c>
      <c r="H10" s="40">
        <f t="shared" si="0"/>
        <v>0</v>
      </c>
      <c r="N10" s="46">
        <f t="shared" si="1"/>
        <v>0</v>
      </c>
    </row>
    <row r="11" spans="1:14" s="24" customFormat="1" ht="12.3" x14ac:dyDescent="0.4">
      <c r="A11" s="23">
        <v>8140.3050000000003</v>
      </c>
      <c r="B11" s="23" t="s">
        <v>17</v>
      </c>
      <c r="C11" s="26" t="s">
        <v>42</v>
      </c>
      <c r="D11" s="23">
        <v>1</v>
      </c>
      <c r="E11" s="23">
        <v>1</v>
      </c>
      <c r="F11" s="23" t="s">
        <v>30</v>
      </c>
      <c r="G11" s="23" t="s">
        <v>43</v>
      </c>
      <c r="H11" s="40">
        <f t="shared" si="0"/>
        <v>0.26973107343999997</v>
      </c>
      <c r="I11" s="24">
        <f>0.01646*(2.54)^3</f>
        <v>0.26973107343999997</v>
      </c>
      <c r="N11" s="46">
        <f t="shared" si="1"/>
        <v>2.6973107343999997E-3</v>
      </c>
    </row>
    <row r="12" spans="1:14" s="24" customFormat="1" ht="12.3" x14ac:dyDescent="0.4">
      <c r="A12" s="23">
        <v>8086.2828</v>
      </c>
      <c r="B12" s="23" t="s">
        <v>17</v>
      </c>
      <c r="C12" s="27" t="s">
        <v>44</v>
      </c>
      <c r="D12" s="23">
        <v>0</v>
      </c>
      <c r="E12" s="23">
        <v>1</v>
      </c>
      <c r="G12" s="23" t="s">
        <v>45</v>
      </c>
      <c r="H12" s="40">
        <f t="shared" si="0"/>
        <v>143.48571154719798</v>
      </c>
      <c r="I12" s="24">
        <f>0.0335*(6*2.54)^3.07</f>
        <v>143.48571154719798</v>
      </c>
      <c r="N12" s="46">
        <f t="shared" si="1"/>
        <v>1.4348571154719798</v>
      </c>
    </row>
    <row r="13" spans="1:14" s="24" customFormat="1" ht="21" customHeight="1" x14ac:dyDescent="0.4">
      <c r="A13" s="23">
        <v>8131.2934999999998</v>
      </c>
      <c r="B13" s="23" t="s">
        <v>17</v>
      </c>
      <c r="C13" s="27" t="s">
        <v>46</v>
      </c>
      <c r="D13" s="23">
        <v>1</v>
      </c>
      <c r="E13" s="23">
        <v>0</v>
      </c>
      <c r="F13" s="23" t="s">
        <v>47</v>
      </c>
      <c r="H13" s="40">
        <f t="shared" si="0"/>
        <v>0</v>
      </c>
      <c r="N13" s="46">
        <f t="shared" si="1"/>
        <v>0</v>
      </c>
    </row>
    <row r="14" spans="1:14" s="37" customFormat="1" ht="12.3" x14ac:dyDescent="0.4">
      <c r="A14" s="35" t="s">
        <v>40</v>
      </c>
      <c r="B14" s="36">
        <v>42821</v>
      </c>
      <c r="E14" s="35">
        <v>224</v>
      </c>
      <c r="G14" s="35" t="s">
        <v>48</v>
      </c>
      <c r="H14" s="41">
        <f t="shared" si="0"/>
        <v>15478.021759983762</v>
      </c>
      <c r="I14" s="37">
        <f>(0.0297*(5*2.54)^3.08)*200</f>
        <v>14910.832977671897</v>
      </c>
      <c r="J14" s="37">
        <f>(0.0328*(2.54)^3.03)*20</f>
        <v>11.054777367529105</v>
      </c>
      <c r="K14" s="37">
        <f>(0.0335*(4*2.54)^3.07)*2</f>
        <v>82.649168011543566</v>
      </c>
      <c r="L14" s="37">
        <f>(0.018*(8*2.54)^3.27)+(0.018*(6*2.54)^3.27)</f>
        <v>473.48483693279172</v>
      </c>
      <c r="N14" s="47">
        <f t="shared" si="1"/>
        <v>154.78021759983761</v>
      </c>
    </row>
    <row r="15" spans="1:14" s="32" customFormat="1" ht="12.3" x14ac:dyDescent="0.4">
      <c r="A15" s="29">
        <v>8158.3215</v>
      </c>
      <c r="B15" s="30" t="s">
        <v>25</v>
      </c>
      <c r="C15" s="31" t="s">
        <v>49</v>
      </c>
      <c r="D15" s="30">
        <v>0</v>
      </c>
      <c r="E15" s="30">
        <v>0</v>
      </c>
      <c r="H15" s="42">
        <f t="shared" si="0"/>
        <v>0</v>
      </c>
      <c r="N15" s="48">
        <f t="shared" si="1"/>
        <v>0</v>
      </c>
    </row>
    <row r="16" spans="1:14" s="32" customFormat="1" ht="24.6" x14ac:dyDescent="0.4">
      <c r="A16" s="29" t="s">
        <v>26</v>
      </c>
      <c r="B16" s="30" t="s">
        <v>25</v>
      </c>
      <c r="C16" s="31" t="s">
        <v>50</v>
      </c>
      <c r="D16" s="30">
        <v>0</v>
      </c>
      <c r="E16" s="30">
        <v>2</v>
      </c>
      <c r="G16" s="30" t="s">
        <v>51</v>
      </c>
      <c r="H16" s="42">
        <f t="shared" si="0"/>
        <v>26.2193024</v>
      </c>
      <c r="I16" s="32">
        <f>0.025*(4*2.54)^3</f>
        <v>26.2193024</v>
      </c>
      <c r="N16" s="48">
        <f t="shared" si="1"/>
        <v>0.262193024</v>
      </c>
    </row>
    <row r="17" spans="1:14" s="32" customFormat="1" ht="12.3" x14ac:dyDescent="0.4">
      <c r="A17" s="33">
        <v>8023.2615999999998</v>
      </c>
      <c r="B17" s="30" t="s">
        <v>25</v>
      </c>
      <c r="C17" s="31" t="s">
        <v>52</v>
      </c>
      <c r="D17" s="30">
        <v>0</v>
      </c>
      <c r="E17" s="30">
        <v>0</v>
      </c>
      <c r="H17" s="42">
        <f t="shared" si="0"/>
        <v>0</v>
      </c>
      <c r="N17" s="48">
        <f t="shared" si="1"/>
        <v>0</v>
      </c>
    </row>
    <row r="18" spans="1:14" s="32" customFormat="1" ht="12.3" x14ac:dyDescent="0.4">
      <c r="A18" s="29">
        <v>8104.2635</v>
      </c>
      <c r="B18" s="30" t="s">
        <v>25</v>
      </c>
      <c r="C18" s="31" t="s">
        <v>53</v>
      </c>
      <c r="D18" s="30">
        <v>0</v>
      </c>
      <c r="E18" s="30">
        <v>0</v>
      </c>
      <c r="H18" s="42">
        <f t="shared" si="0"/>
        <v>0</v>
      </c>
      <c r="N18" s="48">
        <f t="shared" si="1"/>
        <v>0</v>
      </c>
    </row>
    <row r="19" spans="1:14" s="32" customFormat="1" ht="12.3" x14ac:dyDescent="0.4">
      <c r="A19" s="29">
        <v>8014.3330999999998</v>
      </c>
      <c r="B19" s="30" t="s">
        <v>25</v>
      </c>
      <c r="C19" s="29" t="s">
        <v>54</v>
      </c>
      <c r="D19" s="30">
        <v>0</v>
      </c>
      <c r="E19" s="30">
        <v>0</v>
      </c>
      <c r="H19" s="42">
        <f t="shared" si="0"/>
        <v>0</v>
      </c>
      <c r="N19" s="48">
        <f t="shared" si="1"/>
        <v>0</v>
      </c>
    </row>
    <row r="20" spans="1:14" s="32" customFormat="1" ht="12.3" x14ac:dyDescent="0.4">
      <c r="A20" s="29">
        <v>8050.3215</v>
      </c>
      <c r="B20" s="30" t="s">
        <v>25</v>
      </c>
      <c r="C20" s="31" t="s">
        <v>55</v>
      </c>
      <c r="D20" s="30">
        <v>0</v>
      </c>
      <c r="E20" s="30">
        <v>0</v>
      </c>
      <c r="H20" s="42">
        <f t="shared" si="0"/>
        <v>0</v>
      </c>
      <c r="N20" s="48">
        <f t="shared" si="1"/>
        <v>0</v>
      </c>
    </row>
    <row r="21" spans="1:14" s="32" customFormat="1" ht="12.3" x14ac:dyDescent="0.4">
      <c r="A21" s="33">
        <v>8023.2703000000001</v>
      </c>
      <c r="B21" s="30" t="s">
        <v>25</v>
      </c>
      <c r="C21" s="31" t="s">
        <v>56</v>
      </c>
      <c r="D21" s="30">
        <v>0</v>
      </c>
      <c r="E21" s="30">
        <v>0</v>
      </c>
      <c r="H21" s="42">
        <f t="shared" si="0"/>
        <v>0</v>
      </c>
      <c r="N21" s="48">
        <f t="shared" si="1"/>
        <v>0</v>
      </c>
    </row>
    <row r="22" spans="1:14" s="32" customFormat="1" ht="12.3" x14ac:dyDescent="0.4">
      <c r="A22" s="33">
        <v>8014.2664000000004</v>
      </c>
      <c r="B22" s="30" t="s">
        <v>25</v>
      </c>
      <c r="C22" s="31" t="s">
        <v>57</v>
      </c>
      <c r="D22" s="30">
        <v>0</v>
      </c>
      <c r="E22" s="30">
        <v>0</v>
      </c>
      <c r="H22" s="42">
        <f t="shared" si="0"/>
        <v>0</v>
      </c>
      <c r="N22" s="48">
        <f t="shared" si="1"/>
        <v>0</v>
      </c>
    </row>
    <row r="23" spans="1:14" s="32" customFormat="1" ht="12.3" x14ac:dyDescent="0.4">
      <c r="A23" s="31">
        <v>7987.2780000000002</v>
      </c>
      <c r="B23" s="30" t="s">
        <v>25</v>
      </c>
      <c r="C23" s="31" t="s">
        <v>58</v>
      </c>
      <c r="D23" s="30">
        <v>0</v>
      </c>
      <c r="E23" s="30">
        <v>0</v>
      </c>
      <c r="H23" s="42">
        <f t="shared" si="0"/>
        <v>0</v>
      </c>
      <c r="N23" s="48">
        <f t="shared" si="1"/>
        <v>0</v>
      </c>
    </row>
    <row r="24" spans="1:14" s="32" customFormat="1" ht="12.3" x14ac:dyDescent="0.4">
      <c r="A24" s="29">
        <v>8113.3272999999999</v>
      </c>
      <c r="B24" s="30" t="s">
        <v>25</v>
      </c>
      <c r="C24" s="34" t="s">
        <v>59</v>
      </c>
      <c r="D24" s="30">
        <v>0</v>
      </c>
      <c r="E24" s="30">
        <v>0</v>
      </c>
      <c r="H24" s="42">
        <f t="shared" si="0"/>
        <v>0</v>
      </c>
      <c r="N24" s="48">
        <f t="shared" si="1"/>
        <v>0</v>
      </c>
    </row>
    <row r="25" spans="1:14" s="32" customFormat="1" ht="12.3" x14ac:dyDescent="0.4">
      <c r="A25" s="33">
        <v>8050.2479999999996</v>
      </c>
      <c r="B25" s="30" t="s">
        <v>25</v>
      </c>
      <c r="C25" s="34" t="s">
        <v>60</v>
      </c>
      <c r="D25" s="30">
        <v>0</v>
      </c>
      <c r="E25" s="30">
        <v>0</v>
      </c>
      <c r="H25" s="42">
        <f t="shared" si="0"/>
        <v>0</v>
      </c>
      <c r="N25" s="48">
        <f t="shared" si="1"/>
        <v>0</v>
      </c>
    </row>
    <row r="26" spans="1:14" s="32" customFormat="1" ht="12.3" x14ac:dyDescent="0.4">
      <c r="A26" s="29">
        <v>8158.3311000000003</v>
      </c>
      <c r="B26" s="30" t="s">
        <v>25</v>
      </c>
      <c r="C26" s="34" t="s">
        <v>61</v>
      </c>
      <c r="D26" s="30">
        <v>1</v>
      </c>
      <c r="E26" s="30">
        <v>0</v>
      </c>
      <c r="F26" s="30" t="s">
        <v>62</v>
      </c>
      <c r="H26" s="42">
        <f t="shared" si="0"/>
        <v>0</v>
      </c>
      <c r="N26" s="48">
        <f t="shared" si="1"/>
        <v>0</v>
      </c>
    </row>
    <row r="27" spans="1:14" s="37" customFormat="1" ht="13.8" x14ac:dyDescent="0.45">
      <c r="A27" s="35" t="s">
        <v>34</v>
      </c>
      <c r="B27" s="35" t="s">
        <v>33</v>
      </c>
      <c r="D27" s="35">
        <v>0</v>
      </c>
      <c r="E27" s="35">
        <v>51</v>
      </c>
      <c r="G27" s="35" t="s">
        <v>95</v>
      </c>
      <c r="H27" s="41">
        <f t="shared" si="0"/>
        <v>4434.1538995959081</v>
      </c>
      <c r="I27" s="37">
        <f>(0.018*(10*2.54)^3.27)</f>
        <v>706.44565517793387</v>
      </c>
      <c r="J27" s="38">
        <f>(0.0297*(5*2.54)^3.08)*50</f>
        <v>3727.7082444179741</v>
      </c>
      <c r="N27" s="47">
        <f t="shared" si="1"/>
        <v>44.341538995959084</v>
      </c>
    </row>
    <row r="28" spans="1:14" s="37" customFormat="1" ht="13.8" x14ac:dyDescent="0.45">
      <c r="A28" s="35" t="s">
        <v>36</v>
      </c>
      <c r="B28" s="35" t="s">
        <v>63</v>
      </c>
      <c r="D28" s="35">
        <v>0</v>
      </c>
      <c r="E28" s="35">
        <v>20</v>
      </c>
      <c r="G28" s="35" t="s">
        <v>96</v>
      </c>
      <c r="H28" s="41">
        <f t="shared" si="0"/>
        <v>1491.0832977671896</v>
      </c>
      <c r="J28" s="38">
        <f>(0.0297*(5*2.54)^3.08)*20</f>
        <v>1491.0832977671896</v>
      </c>
      <c r="N28" s="47">
        <f t="shared" si="1"/>
        <v>14.910832977671896</v>
      </c>
    </row>
    <row r="29" spans="1:14" ht="12.3" x14ac:dyDescent="0.4">
      <c r="H29" s="43">
        <f t="shared" si="0"/>
        <v>0</v>
      </c>
      <c r="N29" s="44">
        <f t="shared" si="1"/>
        <v>0</v>
      </c>
    </row>
    <row r="30" spans="1:14" ht="12.3" x14ac:dyDescent="0.4">
      <c r="A30" s="1" t="s">
        <v>64</v>
      </c>
      <c r="B30" s="1" t="s">
        <v>65</v>
      </c>
      <c r="H30" s="43">
        <f t="shared" si="0"/>
        <v>0</v>
      </c>
      <c r="N30" s="44">
        <f t="shared" si="1"/>
        <v>0</v>
      </c>
    </row>
    <row r="31" spans="1:14" s="24" customFormat="1" ht="12.3" x14ac:dyDescent="0.4">
      <c r="A31" s="23">
        <v>8104.3020999999999</v>
      </c>
      <c r="B31" s="23" t="s">
        <v>17</v>
      </c>
      <c r="C31" s="28" t="s">
        <v>66</v>
      </c>
      <c r="D31" s="23">
        <v>12</v>
      </c>
      <c r="E31" s="23">
        <v>4</v>
      </c>
      <c r="F31" s="23" t="s">
        <v>62</v>
      </c>
      <c r="G31" s="23" t="s">
        <v>67</v>
      </c>
      <c r="H31" s="40">
        <f t="shared" si="0"/>
        <v>92.193151863695519</v>
      </c>
      <c r="I31" s="24">
        <f>(0.0236*(5*2.54)^2.981)*2</f>
        <v>92.125719095335512</v>
      </c>
      <c r="J31" s="24">
        <f>(0.01646*(0.5*2.54)^3)*2</f>
        <v>6.7432768359999992E-2</v>
      </c>
      <c r="N31" s="46">
        <f t="shared" ref="N31:N34" si="2">H31/120</f>
        <v>0.76827626553079598</v>
      </c>
    </row>
    <row r="32" spans="1:14" s="32" customFormat="1" ht="12.3" x14ac:dyDescent="0.4">
      <c r="A32" s="30">
        <v>8158.3311000000003</v>
      </c>
      <c r="B32" s="30" t="s">
        <v>25</v>
      </c>
      <c r="C32" s="30" t="s">
        <v>68</v>
      </c>
      <c r="D32" s="30">
        <v>0</v>
      </c>
      <c r="E32" s="30">
        <v>1</v>
      </c>
      <c r="G32" s="30" t="s">
        <v>69</v>
      </c>
      <c r="H32" s="42">
        <f t="shared" si="0"/>
        <v>23.684386867800917</v>
      </c>
      <c r="I32" s="32">
        <f>(0.0236*(4*2.54)^2.981)</f>
        <v>23.684386867800917</v>
      </c>
      <c r="N32" s="48">
        <f t="shared" si="2"/>
        <v>0.19736989056500764</v>
      </c>
    </row>
    <row r="33" spans="1:14" s="24" customFormat="1" ht="12.3" x14ac:dyDescent="0.4">
      <c r="A33" s="23">
        <v>8131.2934999999998</v>
      </c>
      <c r="B33" s="23" t="s">
        <v>17</v>
      </c>
      <c r="C33" s="23" t="s">
        <v>70</v>
      </c>
      <c r="D33" s="23">
        <v>7</v>
      </c>
      <c r="E33" s="23">
        <v>2</v>
      </c>
      <c r="F33" s="23" t="s">
        <v>62</v>
      </c>
      <c r="G33" s="23" t="s">
        <v>71</v>
      </c>
      <c r="H33" s="40">
        <f t="shared" si="0"/>
        <v>189.82844357270426</v>
      </c>
      <c r="I33" s="24">
        <f>0.0145*(7*2.54)^2.905</f>
        <v>62.00400680496864</v>
      </c>
      <c r="J33" s="24">
        <f>0.024*(6*2.54)^3.15</f>
        <v>127.82443676773562</v>
      </c>
      <c r="N33" s="46">
        <f t="shared" si="2"/>
        <v>1.5819036964392021</v>
      </c>
    </row>
    <row r="34" spans="1:14" s="32" customFormat="1" ht="12.3" x14ac:dyDescent="0.4">
      <c r="A34" s="30">
        <v>8104.2635</v>
      </c>
      <c r="B34" s="30" t="s">
        <v>25</v>
      </c>
      <c r="C34" s="30" t="s">
        <v>72</v>
      </c>
      <c r="D34" s="30">
        <v>0</v>
      </c>
      <c r="E34" s="30">
        <v>1</v>
      </c>
      <c r="G34" s="30" t="s">
        <v>73</v>
      </c>
      <c r="H34" s="42">
        <f t="shared" si="0"/>
        <v>0.44251318586840555</v>
      </c>
      <c r="I34" s="32">
        <f>0.0237*(2.54)^3.14</f>
        <v>0.44251318586840555</v>
      </c>
      <c r="N34" s="48">
        <f t="shared" si="2"/>
        <v>3.6876098822367131E-3</v>
      </c>
    </row>
    <row r="36" spans="1:14" ht="12.3" x14ac:dyDescent="0.4">
      <c r="A36" s="1" t="s">
        <v>74</v>
      </c>
    </row>
    <row r="37" spans="1:14" ht="12.3" x14ac:dyDescent="0.4">
      <c r="A37" s="11" t="s">
        <v>75</v>
      </c>
      <c r="D37" s="1" t="s">
        <v>76</v>
      </c>
      <c r="E37">
        <f>SUM(E2:E30)-E14-E27-E28</f>
        <v>9</v>
      </c>
      <c r="H37" s="45" t="s">
        <v>77</v>
      </c>
      <c r="I37" s="3">
        <f>SUM(H2:H30)-H14-H27-H28</f>
        <v>1365.4789108038078</v>
      </c>
      <c r="M37" s="1" t="s">
        <v>78</v>
      </c>
      <c r="N37" s="44">
        <f>AVERAGE(N2:N13,N15:N26)</f>
        <v>0.56894954616825222</v>
      </c>
    </row>
    <row r="38" spans="1:14" ht="12.3" x14ac:dyDescent="0.4">
      <c r="A38" s="11" t="s">
        <v>79</v>
      </c>
      <c r="D38" s="1" t="s">
        <v>80</v>
      </c>
      <c r="E38">
        <f>SUM(E2:E13)</f>
        <v>7</v>
      </c>
      <c r="H38" s="45" t="s">
        <v>81</v>
      </c>
      <c r="I38" s="3">
        <f>SUM(H2:H13)</f>
        <v>1339.2596084038053</v>
      </c>
      <c r="M38" s="1" t="s">
        <v>82</v>
      </c>
      <c r="N38" s="44">
        <f>AVERAGE(N2:N13)</f>
        <v>1.1160496736698378</v>
      </c>
    </row>
    <row r="39" spans="1:14" ht="12.3" x14ac:dyDescent="0.4">
      <c r="D39" s="1" t="s">
        <v>83</v>
      </c>
      <c r="E39" s="1">
        <v>2</v>
      </c>
      <c r="H39" s="45" t="s">
        <v>84</v>
      </c>
      <c r="I39" s="3">
        <f>SUM(H15:H26)</f>
        <v>26.2193024</v>
      </c>
      <c r="M39" s="1" t="s">
        <v>85</v>
      </c>
      <c r="N39" s="44">
        <f>AVERAGE(N15:N26)</f>
        <v>2.1849418666666665E-2</v>
      </c>
    </row>
    <row r="43" spans="1:14" ht="12.3" x14ac:dyDescent="0.4"/>
    <row r="44" spans="1:14" ht="12.3" x14ac:dyDescent="0.4"/>
    <row r="45" spans="1:14" ht="12.3" x14ac:dyDescent="0.4"/>
    <row r="46" spans="1:14" ht="12.3" x14ac:dyDescent="0.4"/>
    <row r="47" spans="1:14" ht="12.3" x14ac:dyDescent="0.4"/>
    <row r="48" spans="1:14" ht="12.3" x14ac:dyDescent="0.4"/>
    <row r="49" ht="12.3" x14ac:dyDescent="0.4"/>
    <row r="50" ht="12.3" x14ac:dyDescent="0.4"/>
    <row r="51" ht="12.3" x14ac:dyDescent="0.4"/>
  </sheetData>
  <hyperlinks>
    <hyperlink ref="A37" r:id="rId1"/>
    <hyperlink ref="A38" r:id="rId2"/>
  </hyperlinks>
  <pageMargins left="0.7" right="0.7" top="0.75" bottom="0.75" header="0.3" footer="0.3"/>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heetViews>
  <sheetFormatPr defaultColWidth="14.44140625" defaultRowHeight="15.75" customHeight="1" x14ac:dyDescent="0.4"/>
  <cols>
    <col min="1" max="1" width="28" customWidth="1"/>
  </cols>
  <sheetData>
    <row r="1" spans="1:5" ht="15.75" customHeight="1" x14ac:dyDescent="0.4">
      <c r="A1" s="1" t="s">
        <v>0</v>
      </c>
      <c r="B1" s="1" t="s">
        <v>1</v>
      </c>
      <c r="C1" s="1" t="s">
        <v>2</v>
      </c>
      <c r="D1" s="1" t="s">
        <v>3</v>
      </c>
      <c r="E1" s="1" t="s">
        <v>4</v>
      </c>
    </row>
    <row r="2" spans="1:5" ht="15.75" customHeight="1" x14ac:dyDescent="0.4">
      <c r="A2" s="2">
        <v>8122.2924999999996</v>
      </c>
      <c r="B2" s="1" t="s">
        <v>17</v>
      </c>
      <c r="C2" s="3">
        <v>0</v>
      </c>
      <c r="D2" s="1">
        <v>0</v>
      </c>
      <c r="E2" s="1">
        <v>0</v>
      </c>
    </row>
    <row r="3" spans="1:5" ht="15.75" customHeight="1" x14ac:dyDescent="0.4">
      <c r="A3" s="2">
        <v>8122.2896000000001</v>
      </c>
      <c r="B3" s="1" t="s">
        <v>17</v>
      </c>
      <c r="C3" s="3">
        <v>0</v>
      </c>
      <c r="D3" s="1">
        <v>1</v>
      </c>
      <c r="E3" s="1">
        <v>0</v>
      </c>
    </row>
    <row r="4" spans="1:5" ht="15.75" customHeight="1" x14ac:dyDescent="0.4">
      <c r="A4" s="2">
        <v>8095.2906000000003</v>
      </c>
      <c r="B4" s="1" t="s">
        <v>19</v>
      </c>
      <c r="C4" s="3">
        <v>0</v>
      </c>
      <c r="D4" s="1">
        <v>0</v>
      </c>
      <c r="E4" s="1">
        <v>0</v>
      </c>
    </row>
    <row r="5" spans="1:5" ht="15.75" customHeight="1" x14ac:dyDescent="0.4">
      <c r="A5" s="2">
        <v>8086.2924999999996</v>
      </c>
      <c r="B5" s="1" t="s">
        <v>17</v>
      </c>
      <c r="C5" s="3">
        <v>8.0024878516631759</v>
      </c>
      <c r="D5" s="1">
        <v>0</v>
      </c>
      <c r="E5" s="1">
        <v>2</v>
      </c>
    </row>
    <row r="6" spans="1:5" ht="15.75" customHeight="1" x14ac:dyDescent="0.4">
      <c r="A6" s="2">
        <v>8104.3031000000001</v>
      </c>
      <c r="B6" s="1" t="s">
        <v>17</v>
      </c>
      <c r="C6" s="3">
        <v>0.19507936464444522</v>
      </c>
      <c r="D6" s="1">
        <v>0</v>
      </c>
      <c r="E6" s="1">
        <v>1</v>
      </c>
    </row>
    <row r="7" spans="1:5" ht="15.75" customHeight="1" x14ac:dyDescent="0.4">
      <c r="A7" s="2">
        <v>8104.3041000000003</v>
      </c>
      <c r="B7" s="1" t="s">
        <v>17</v>
      </c>
      <c r="C7" s="3">
        <v>0</v>
      </c>
      <c r="D7" s="1">
        <v>1</v>
      </c>
      <c r="E7" s="1">
        <v>0</v>
      </c>
    </row>
    <row r="8" spans="1:5" ht="15.75" customHeight="1" x14ac:dyDescent="0.4">
      <c r="A8" s="4">
        <v>8122.3050000000003</v>
      </c>
      <c r="B8" s="1" t="s">
        <v>17</v>
      </c>
      <c r="C8" s="3">
        <v>0</v>
      </c>
      <c r="D8" s="1">
        <v>0</v>
      </c>
      <c r="E8" s="1">
        <v>0</v>
      </c>
    </row>
    <row r="9" spans="1:5" ht="15.75" customHeight="1" x14ac:dyDescent="0.4">
      <c r="A9" s="2">
        <v>8104.3020999999999</v>
      </c>
      <c r="B9" s="1" t="s">
        <v>17</v>
      </c>
      <c r="C9" s="3">
        <v>1187.3065985668607</v>
      </c>
      <c r="D9" s="1">
        <v>0</v>
      </c>
      <c r="E9" s="1">
        <v>2</v>
      </c>
    </row>
    <row r="10" spans="1:5" ht="15.75" customHeight="1" x14ac:dyDescent="0.4">
      <c r="A10" s="4">
        <v>8095.3050000000003</v>
      </c>
      <c r="B10" s="1" t="s">
        <v>17</v>
      </c>
      <c r="C10" s="3">
        <v>0</v>
      </c>
      <c r="D10" s="1">
        <v>0</v>
      </c>
      <c r="E10" s="1">
        <v>0</v>
      </c>
    </row>
    <row r="11" spans="1:5" ht="15.75" customHeight="1" x14ac:dyDescent="0.4">
      <c r="A11" s="2">
        <v>8140.3050000000003</v>
      </c>
      <c r="B11" s="1" t="s">
        <v>17</v>
      </c>
      <c r="C11" s="3">
        <v>0.26973107343999997</v>
      </c>
      <c r="D11" s="1">
        <v>1</v>
      </c>
      <c r="E11" s="1">
        <v>1</v>
      </c>
    </row>
    <row r="12" spans="1:5" ht="15.75" customHeight="1" x14ac:dyDescent="0.4">
      <c r="A12" s="2">
        <v>8086.2828</v>
      </c>
      <c r="B12" s="1" t="s">
        <v>17</v>
      </c>
      <c r="C12" s="3">
        <v>143.48571154719798</v>
      </c>
      <c r="D12" s="1">
        <v>0</v>
      </c>
      <c r="E12" s="1">
        <v>1</v>
      </c>
    </row>
    <row r="13" spans="1:5" ht="15.75" customHeight="1" x14ac:dyDescent="0.4">
      <c r="A13" s="2">
        <v>8131.2934999999998</v>
      </c>
      <c r="B13" s="1" t="s">
        <v>17</v>
      </c>
      <c r="C13" s="3">
        <v>0</v>
      </c>
      <c r="D13" s="1">
        <v>1</v>
      </c>
      <c r="E13" s="1">
        <v>0</v>
      </c>
    </row>
    <row r="14" spans="1:5" ht="15.75" customHeight="1" x14ac:dyDescent="0.4">
      <c r="A14" s="5">
        <v>8158.3215</v>
      </c>
      <c r="B14" s="1" t="s">
        <v>25</v>
      </c>
      <c r="C14" s="3">
        <v>0</v>
      </c>
      <c r="D14" s="1">
        <v>0</v>
      </c>
      <c r="E14" s="1">
        <v>0</v>
      </c>
    </row>
    <row r="15" spans="1:5" ht="15.75" customHeight="1" x14ac:dyDescent="0.4">
      <c r="A15" s="5" t="s">
        <v>26</v>
      </c>
      <c r="B15" s="1" t="s">
        <v>25</v>
      </c>
      <c r="C15" s="3">
        <v>26.2193024</v>
      </c>
      <c r="D15" s="1">
        <v>0</v>
      </c>
      <c r="E15" s="1">
        <v>2</v>
      </c>
    </row>
    <row r="16" spans="1:5" ht="15.75" customHeight="1" x14ac:dyDescent="0.4">
      <c r="A16" s="6">
        <v>8023.2615999999998</v>
      </c>
      <c r="B16" s="1" t="s">
        <v>25</v>
      </c>
      <c r="C16" s="3">
        <v>0</v>
      </c>
      <c r="D16" s="1">
        <v>0</v>
      </c>
      <c r="E16" s="1">
        <v>0</v>
      </c>
    </row>
    <row r="17" spans="1:5" ht="15.75" customHeight="1" x14ac:dyDescent="0.4">
      <c r="A17" s="7">
        <v>8104.2635</v>
      </c>
      <c r="B17" s="1" t="s">
        <v>25</v>
      </c>
      <c r="C17" s="3">
        <v>0</v>
      </c>
      <c r="D17" s="1">
        <v>0</v>
      </c>
      <c r="E17" s="1">
        <v>0</v>
      </c>
    </row>
    <row r="18" spans="1:5" ht="15.75" customHeight="1" x14ac:dyDescent="0.4">
      <c r="A18" s="5">
        <v>8014.3330999999998</v>
      </c>
      <c r="B18" s="1" t="s">
        <v>25</v>
      </c>
      <c r="C18" s="3">
        <v>0</v>
      </c>
      <c r="D18" s="1">
        <v>0</v>
      </c>
      <c r="E18" s="1">
        <v>0</v>
      </c>
    </row>
    <row r="19" spans="1:5" ht="15.75" customHeight="1" x14ac:dyDescent="0.4">
      <c r="A19" s="5">
        <v>8050.3215</v>
      </c>
      <c r="B19" s="1" t="s">
        <v>25</v>
      </c>
      <c r="C19" s="3">
        <v>0</v>
      </c>
      <c r="D19" s="1">
        <v>0</v>
      </c>
      <c r="E19" s="1">
        <v>0</v>
      </c>
    </row>
    <row r="20" spans="1:5" ht="15.75" customHeight="1" x14ac:dyDescent="0.4">
      <c r="A20" s="6">
        <v>8023.2703000000001</v>
      </c>
      <c r="B20" s="1" t="s">
        <v>25</v>
      </c>
      <c r="C20" s="3">
        <v>0</v>
      </c>
      <c r="D20" s="1">
        <v>0</v>
      </c>
      <c r="E20" s="1">
        <v>0</v>
      </c>
    </row>
    <row r="21" spans="1:5" ht="15.75" customHeight="1" x14ac:dyDescent="0.4">
      <c r="A21" s="6">
        <v>8014.2664000000004</v>
      </c>
      <c r="B21" s="1" t="s">
        <v>25</v>
      </c>
      <c r="C21" s="3">
        <v>0</v>
      </c>
      <c r="D21" s="1">
        <v>0</v>
      </c>
      <c r="E21" s="1">
        <v>0</v>
      </c>
    </row>
    <row r="22" spans="1:5" ht="15.75" customHeight="1" x14ac:dyDescent="0.4">
      <c r="A22" s="8">
        <v>7987.2780000000002</v>
      </c>
      <c r="B22" s="1" t="s">
        <v>25</v>
      </c>
      <c r="C22" s="3">
        <v>0</v>
      </c>
      <c r="D22" s="1">
        <v>0</v>
      </c>
      <c r="E22" s="1">
        <v>0</v>
      </c>
    </row>
    <row r="23" spans="1:5" ht="15.75" customHeight="1" x14ac:dyDescent="0.4">
      <c r="A23" s="5">
        <v>8113.3272999999999</v>
      </c>
      <c r="B23" s="1" t="s">
        <v>25</v>
      </c>
      <c r="C23" s="3">
        <v>0</v>
      </c>
      <c r="D23" s="1">
        <v>0</v>
      </c>
      <c r="E23" s="1">
        <v>0</v>
      </c>
    </row>
    <row r="24" spans="1:5" ht="15.75" customHeight="1" x14ac:dyDescent="0.4">
      <c r="A24" s="9">
        <v>8050.2479999999996</v>
      </c>
      <c r="B24" s="1" t="s">
        <v>25</v>
      </c>
      <c r="C24" s="3">
        <v>0</v>
      </c>
      <c r="D24" s="1">
        <v>0</v>
      </c>
      <c r="E24" s="1">
        <v>0</v>
      </c>
    </row>
    <row r="25" spans="1:5" ht="15.75" customHeight="1" x14ac:dyDescent="0.4">
      <c r="A25" s="5">
        <v>8158.3311000000003</v>
      </c>
      <c r="B25" s="1" t="s">
        <v>25</v>
      </c>
      <c r="C25" s="3">
        <v>0</v>
      </c>
      <c r="D25" s="1">
        <v>1</v>
      </c>
      <c r="E25" s="1">
        <v>0</v>
      </c>
    </row>
    <row r="26" spans="1:5" ht="15.75" customHeight="1" x14ac:dyDescent="0.4">
      <c r="A26" s="2">
        <v>8104.3020999999999</v>
      </c>
      <c r="B26" s="1" t="s">
        <v>31</v>
      </c>
      <c r="C26" s="3">
        <v>92.193151863695434</v>
      </c>
      <c r="D26" s="1">
        <v>12</v>
      </c>
      <c r="E26" s="1">
        <v>4</v>
      </c>
    </row>
    <row r="27" spans="1:5" ht="15.75" customHeight="1" x14ac:dyDescent="0.4">
      <c r="A27" s="2">
        <v>8158.3311000000003</v>
      </c>
      <c r="B27" s="1" t="s">
        <v>32</v>
      </c>
      <c r="C27" s="3">
        <v>23.684386867800892</v>
      </c>
      <c r="D27" s="1">
        <v>0</v>
      </c>
      <c r="E27" s="1">
        <v>1</v>
      </c>
    </row>
    <row r="28" spans="1:5" ht="12.3" x14ac:dyDescent="0.4">
      <c r="A28" s="2">
        <v>8131.2934999999998</v>
      </c>
      <c r="B28" s="1" t="s">
        <v>31</v>
      </c>
      <c r="C28" s="3">
        <v>189.82844357270426</v>
      </c>
      <c r="D28" s="1">
        <v>7</v>
      </c>
      <c r="E28" s="1">
        <v>2</v>
      </c>
    </row>
    <row r="29" spans="1:5" ht="12.3" x14ac:dyDescent="0.4">
      <c r="A29" s="2">
        <v>8104.2635</v>
      </c>
      <c r="B29" s="1" t="s">
        <v>32</v>
      </c>
      <c r="C29" s="3">
        <v>0.4425131858684056</v>
      </c>
      <c r="D29" s="1">
        <v>0</v>
      </c>
      <c r="E29" s="1">
        <v>1</v>
      </c>
    </row>
    <row r="30" spans="1:5" ht="12.3" x14ac:dyDescent="0.4">
      <c r="A30" s="2" t="s">
        <v>33</v>
      </c>
      <c r="B30" s="1" t="s">
        <v>34</v>
      </c>
      <c r="C30" s="3">
        <v>4434.1538995959072</v>
      </c>
      <c r="D30" s="1">
        <v>0</v>
      </c>
      <c r="E30" s="1">
        <v>51</v>
      </c>
    </row>
    <row r="31" spans="1:5" ht="12.3" x14ac:dyDescent="0.4">
      <c r="A31" s="2" t="s">
        <v>35</v>
      </c>
      <c r="B31" s="1" t="s">
        <v>36</v>
      </c>
      <c r="C31" s="3">
        <v>1491.0832977671889</v>
      </c>
      <c r="D31" s="1">
        <v>0</v>
      </c>
      <c r="E31" s="1">
        <v>20</v>
      </c>
    </row>
    <row r="32" spans="1:5" ht="12.3" x14ac:dyDescent="0.4">
      <c r="A32" s="10">
        <v>42821</v>
      </c>
      <c r="B32" s="1" t="s">
        <v>40</v>
      </c>
      <c r="C32" s="3">
        <v>15478.021759983756</v>
      </c>
      <c r="D32" s="1">
        <v>0</v>
      </c>
      <c r="E32" s="1">
        <v>224</v>
      </c>
    </row>
    <row r="34" spans="1:1" ht="12.3" x14ac:dyDescent="0.4">
      <c r="A34" s="1"/>
    </row>
    <row r="35" spans="1:1" ht="12.3" x14ac:dyDescent="0.4">
      <c r="A35" s="1"/>
    </row>
    <row r="36" spans="1:1" ht="12.3" x14ac:dyDescent="0.4">
      <c r="A36"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B1" sqref="B1:C1"/>
    </sheetView>
  </sheetViews>
  <sheetFormatPr defaultRowHeight="12.3" x14ac:dyDescent="0.4"/>
  <cols>
    <col min="2" max="2" width="22.88671875" bestFit="1" customWidth="1"/>
    <col min="3" max="3" width="12.33203125" bestFit="1" customWidth="1"/>
  </cols>
  <sheetData>
    <row r="1" spans="1:3" ht="137.1" customHeight="1" x14ac:dyDescent="0.4">
      <c r="A1" t="s">
        <v>93</v>
      </c>
      <c r="B1" s="22" t="s">
        <v>94</v>
      </c>
      <c r="C1" s="22"/>
    </row>
    <row r="2" spans="1:3" x14ac:dyDescent="0.4">
      <c r="A2" s="12"/>
      <c r="B2" s="13" t="s">
        <v>86</v>
      </c>
      <c r="C2" s="13" t="s">
        <v>87</v>
      </c>
    </row>
    <row r="3" spans="1:3" x14ac:dyDescent="0.4">
      <c r="A3" s="14" t="s">
        <v>88</v>
      </c>
      <c r="B3" s="12"/>
      <c r="C3" s="12"/>
    </row>
    <row r="4" spans="1:3" x14ac:dyDescent="0.4">
      <c r="A4" s="15" t="s">
        <v>17</v>
      </c>
      <c r="B4" s="16">
        <v>1.1160496736698384</v>
      </c>
      <c r="C4" s="15">
        <v>7</v>
      </c>
    </row>
    <row r="5" spans="1:3" x14ac:dyDescent="0.4">
      <c r="A5" s="15" t="s">
        <v>25</v>
      </c>
      <c r="B5" s="16">
        <v>2.1849418666666665E-2</v>
      </c>
      <c r="C5" s="15">
        <v>2</v>
      </c>
    </row>
    <row r="6" spans="1:3" x14ac:dyDescent="0.4">
      <c r="A6" s="15" t="s">
        <v>89</v>
      </c>
      <c r="B6" s="16">
        <v>0.56894954616825255</v>
      </c>
      <c r="C6" s="15">
        <v>9</v>
      </c>
    </row>
    <row r="7" spans="1:3" x14ac:dyDescent="0.4">
      <c r="A7" s="17" t="s">
        <v>90</v>
      </c>
      <c r="B7" s="18"/>
      <c r="C7" s="19"/>
    </row>
    <row r="8" spans="1:3" x14ac:dyDescent="0.4">
      <c r="A8" s="15" t="s">
        <v>91</v>
      </c>
      <c r="B8" s="16">
        <f>AVERAGE('Raw Data'!N31,'Raw Data'!N33)</f>
        <v>1.1750899809849991</v>
      </c>
      <c r="C8" s="15">
        <v>6</v>
      </c>
    </row>
    <row r="9" spans="1:3" x14ac:dyDescent="0.4">
      <c r="A9" s="15" t="s">
        <v>92</v>
      </c>
      <c r="B9" s="16">
        <f>AVERAGE('Raw Data'!N32,'Raw Data'!N34)</f>
        <v>0.10052875022362218</v>
      </c>
      <c r="C9" s="15">
        <v>2</v>
      </c>
    </row>
    <row r="10" spans="1:3" x14ac:dyDescent="0.4">
      <c r="A10" s="20" t="s">
        <v>89</v>
      </c>
      <c r="B10" s="21">
        <f>AVERAGE('Raw Data'!N31:N34)</f>
        <v>0.63780936560431067</v>
      </c>
      <c r="C10" s="20">
        <v>8</v>
      </c>
    </row>
  </sheetData>
  <mergeCells count="1">
    <mergeCell ref="B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Raw Data</vt:lpstr>
      <vt:lpstr>Counts &amp; Weight</vt:lpstr>
      <vt:lpstr>Figures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Riley</dc:creator>
  <cp:lastModifiedBy>Paul Riley</cp:lastModifiedBy>
  <dcterms:created xsi:type="dcterms:W3CDTF">2017-05-01T23:32:56Z</dcterms:created>
  <dcterms:modified xsi:type="dcterms:W3CDTF">2017-05-01T23:32:56Z</dcterms:modified>
</cp:coreProperties>
</file>